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3130" windowHeight="11610"/>
  </bookViews>
  <sheets>
    <sheet name="Отчет" sheetId="2" r:id="rId1"/>
  </sheets>
  <definedNames>
    <definedName name="бЮДЖЕТ_2005_НОВ.КЛ." localSheetId="0">Отчет!$B$1:$B$51</definedName>
    <definedName name="_xlnm.Print_Titles" localSheetId="0">Отчет!$2:$4</definedName>
    <definedName name="_xlnm.Print_Area" localSheetId="0">Отчет!$A$1:$K$54</definedName>
  </definedNames>
  <calcPr calcId="145621" iterate="1"/>
</workbook>
</file>

<file path=xl/calcChain.xml><?xml version="1.0" encoding="utf-8"?>
<calcChain xmlns="http://schemas.openxmlformats.org/spreadsheetml/2006/main">
  <c r="D43" i="2" l="1"/>
  <c r="G22" i="2" l="1"/>
  <c r="F25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6" i="2"/>
  <c r="K35" i="2"/>
  <c r="K33" i="2"/>
  <c r="K32" i="2"/>
  <c r="K30" i="2"/>
  <c r="K29" i="2"/>
  <c r="K28" i="2"/>
  <c r="K27" i="2"/>
  <c r="K26" i="2"/>
  <c r="K25" i="2"/>
  <c r="K22" i="2"/>
  <c r="K21" i="2"/>
  <c r="K20" i="2"/>
  <c r="K18" i="2"/>
  <c r="K17" i="2"/>
  <c r="K16" i="2"/>
  <c r="K14" i="2"/>
  <c r="K13" i="2"/>
  <c r="K12" i="2"/>
  <c r="K11" i="2"/>
  <c r="K9" i="2"/>
  <c r="K8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6" i="2"/>
  <c r="J35" i="2"/>
  <c r="J33" i="2"/>
  <c r="J32" i="2"/>
  <c r="J31" i="2"/>
  <c r="J30" i="2"/>
  <c r="J29" i="2"/>
  <c r="J28" i="2"/>
  <c r="J27" i="2"/>
  <c r="J26" i="2"/>
  <c r="J25" i="2"/>
  <c r="J22" i="2"/>
  <c r="J21" i="2"/>
  <c r="J20" i="2"/>
  <c r="J18" i="2"/>
  <c r="J17" i="2"/>
  <c r="J16" i="2"/>
  <c r="J14" i="2"/>
  <c r="J13" i="2"/>
  <c r="J12" i="2"/>
  <c r="J11" i="2"/>
  <c r="J9" i="2"/>
  <c r="J8" i="2"/>
  <c r="I37" i="2"/>
  <c r="I34" i="2"/>
  <c r="I43" i="2" l="1"/>
  <c r="I24" i="2"/>
  <c r="I23" i="2" s="1"/>
  <c r="I15" i="2"/>
  <c r="I10" i="2"/>
  <c r="I7" i="2"/>
  <c r="I19" i="2"/>
  <c r="I6" i="2" l="1"/>
  <c r="I5" i="2"/>
  <c r="I52" i="2" s="1"/>
  <c r="C24" i="2"/>
  <c r="E24" i="2"/>
  <c r="D24" i="2"/>
  <c r="F24" i="2" l="1"/>
  <c r="K24" i="2"/>
  <c r="J24" i="2"/>
  <c r="G49" i="2"/>
  <c r="G48" i="2"/>
  <c r="G47" i="2"/>
  <c r="F47" i="2"/>
  <c r="G46" i="2"/>
  <c r="F46" i="2"/>
  <c r="G45" i="2"/>
  <c r="F45" i="2"/>
  <c r="G44" i="2"/>
  <c r="F44" i="2"/>
  <c r="G41" i="2"/>
  <c r="F41" i="2"/>
  <c r="G40" i="2"/>
  <c r="F40" i="2"/>
  <c r="G39" i="2"/>
  <c r="F39" i="2"/>
  <c r="G38" i="2"/>
  <c r="F38" i="2"/>
  <c r="G36" i="2"/>
  <c r="F36" i="2"/>
  <c r="G35" i="2"/>
  <c r="F35" i="2"/>
  <c r="G33" i="2"/>
  <c r="F33" i="2"/>
  <c r="G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G21" i="2"/>
  <c r="F21" i="2"/>
  <c r="G20" i="2"/>
  <c r="F20" i="2"/>
  <c r="G18" i="2"/>
  <c r="F18" i="2"/>
  <c r="G17" i="2"/>
  <c r="F17" i="2"/>
  <c r="G16" i="2"/>
  <c r="F16" i="2"/>
  <c r="G14" i="2"/>
  <c r="F14" i="2"/>
  <c r="G13" i="2"/>
  <c r="F13" i="2"/>
  <c r="G11" i="2"/>
  <c r="F11" i="2"/>
  <c r="G9" i="2"/>
  <c r="F9" i="2"/>
  <c r="G8" i="2"/>
  <c r="F8" i="2"/>
  <c r="E7" i="2"/>
  <c r="E10" i="2"/>
  <c r="E15" i="2"/>
  <c r="E19" i="2"/>
  <c r="E34" i="2"/>
  <c r="E37" i="2"/>
  <c r="E43" i="2"/>
  <c r="J43" i="2" l="1"/>
  <c r="K43" i="2"/>
  <c r="K34" i="2"/>
  <c r="J34" i="2"/>
  <c r="K15" i="2"/>
  <c r="J15" i="2"/>
  <c r="K7" i="2"/>
  <c r="J7" i="2"/>
  <c r="J37" i="2"/>
  <c r="K37" i="2"/>
  <c r="K19" i="2"/>
  <c r="J19" i="2"/>
  <c r="J10" i="2"/>
  <c r="K10" i="2"/>
  <c r="E6" i="2"/>
  <c r="E23" i="2"/>
  <c r="J6" i="2" l="1"/>
  <c r="K6" i="2"/>
  <c r="J23" i="2"/>
  <c r="K23" i="2"/>
  <c r="E5" i="2"/>
  <c r="G43" i="2"/>
  <c r="G24" i="2"/>
  <c r="J5" i="2" l="1"/>
  <c r="K5" i="2"/>
  <c r="E52" i="2"/>
  <c r="K52" i="2" l="1"/>
  <c r="J52" i="2"/>
  <c r="D37" i="2"/>
  <c r="G37" i="2" s="1"/>
  <c r="D34" i="2"/>
  <c r="G34" i="2" s="1"/>
  <c r="D19" i="2"/>
  <c r="G19" i="2" s="1"/>
  <c r="D15" i="2"/>
  <c r="G15" i="2" s="1"/>
  <c r="D10" i="2"/>
  <c r="G10" i="2" s="1"/>
  <c r="D7" i="2"/>
  <c r="G7" i="2" s="1"/>
  <c r="C19" i="2"/>
  <c r="F19" i="2" s="1"/>
  <c r="D23" i="2" l="1"/>
  <c r="G23" i="2" s="1"/>
  <c r="D6" i="2"/>
  <c r="G6" i="2" s="1"/>
  <c r="C15" i="2"/>
  <c r="F15" i="2" s="1"/>
  <c r="D5" i="2" l="1"/>
  <c r="G5" i="2" s="1"/>
  <c r="C37" i="2" l="1"/>
  <c r="F37" i="2" s="1"/>
  <c r="C43" i="2" l="1"/>
  <c r="F43" i="2" s="1"/>
  <c r="C34" i="2"/>
  <c r="F34" i="2" s="1"/>
  <c r="C10" i="2"/>
  <c r="F10" i="2" s="1"/>
  <c r="C7" i="2"/>
  <c r="F7" i="2" s="1"/>
  <c r="C6" i="2" l="1"/>
  <c r="F6" i="2" s="1"/>
  <c r="C23" i="2"/>
  <c r="F23" i="2" s="1"/>
  <c r="C5" i="2" l="1"/>
  <c r="C52" i="2" l="1"/>
  <c r="F52" i="2" s="1"/>
  <c r="F5" i="2"/>
  <c r="D52" i="2"/>
  <c r="G52" i="2" s="1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<sst xmlns="http://schemas.openxmlformats.org/spreadsheetml/2006/main" count="140" uniqueCount="139">
  <si>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</si>
  <si>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</si>
  <si>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</si>
  <si>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</si>
  <si>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</si>
  <si>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</si>
  <si>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</si>
  <si>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</si>
  <si>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</si>
  <si>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</si>
  <si>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</si>
  <si>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</si>
  <si>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</si>
  <si>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</si>
  <si>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</si>
  <si>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</si>
  <si>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</si>
  <si>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</si>
  <si>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</si>
  <si>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Задолженность по отмененным налогам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</si>
  <si>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</si>
  <si>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</si>
  <si>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</si>
  <si>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</si>
  <si>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</si>
  <si>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</si>
  <si>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</si>
  <si>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</si>
  <si>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</si>
  <si>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</si>
  <si>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</si>
  <si>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</si>
  <si>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</si>
  <si>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</si>
  <si>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</si>
  <si>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Прочие доходы от оказания услуг получателями средств</t>
  </si>
  <si>
    <t>1 13 00000 00</t>
  </si>
  <si>
    <t>1 05 03000 01</t>
  </si>
  <si>
    <t>1 05 02000 02</t>
  </si>
  <si>
    <t>Субсидии  из регионального фонда софинансирования социальных расходов</t>
  </si>
  <si>
    <t>Прочие безвозмездные поступления</t>
  </si>
  <si>
    <t>Дотации из областного бюджета</t>
  </si>
  <si>
    <t>ВСЕГО ДОХОДОВ</t>
  </si>
  <si>
    <t>Акцизы на нефтепродукты</t>
  </si>
  <si>
    <t>1 03 00000 00</t>
  </si>
  <si>
    <t>1 05 01000 02</t>
  </si>
  <si>
    <t xml:space="preserve">% выполн.к утв. б-ту  </t>
  </si>
  <si>
    <t xml:space="preserve">% выполн.к первонач.б-ту  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</si>
  <si>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</si>
  <si>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</si>
  <si>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</si>
  <si>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Налог, взимаемый в связи с примененим упрощенной систем налогообложения</t>
  </si>
  <si>
    <t>106  00000 00</t>
  </si>
  <si>
    <t>НАЛОГИ НА ИМУЩЕСТВО</t>
  </si>
  <si>
    <t>106 01020 14</t>
  </si>
  <si>
    <t>Налог на имущество физических лиц</t>
  </si>
  <si>
    <t>106 06032 14</t>
  </si>
  <si>
    <t>Земельный налог с организаций</t>
  </si>
  <si>
    <t>106 06042 14</t>
  </si>
  <si>
    <t>Земельный налог с физических лиц</t>
  </si>
  <si>
    <t>1 08 03000 01</t>
  </si>
  <si>
    <t>Государственная пошлина по делам, рассматриваемым в судах общей юрисдикции, мировыми судьями</t>
  </si>
  <si>
    <t>1 08 04020 01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</si>
  <si>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</si>
  <si>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1 11 01040 14</t>
  </si>
  <si>
    <t>1 11 05012 14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</si>
  <si>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</t>
  </si>
  <si>
    <t>1 11 05024 14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</si>
  <si>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округов</t>
  </si>
  <si>
    <t>1 11 05034 14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</si>
  <si>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муниципальных, бюджетных и автономных учреждений)</t>
  </si>
  <si>
    <t>1 11 05074 14</t>
  </si>
  <si>
    <t>Доходы  от  сдачи  в аренду имущества, составляющего казну муниципальных округов  (за исключением земельных участков)</t>
  </si>
  <si>
    <t>1 11 05312 14</t>
  </si>
  <si>
    <t>Плата по соглашениям об установлении сервитута, заключенным органами местного самоуправления муниципальных округов,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</si>
  <si>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</si>
  <si>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1 11 09044 14</t>
  </si>
  <si>
    <t>Прочие поступления от использования имущества, находящегося в   собственности муниципальных округов</t>
  </si>
  <si>
    <t>1 14 02043 14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</si>
  <si>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</si>
  <si>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1 14 06312 14</t>
  </si>
  <si>
    <t>105  04060 02</t>
  </si>
  <si>
    <t>Налог, взимаемый в связи с применением патентной системы налогообложения, зачисляемый в бюджеты муниципальных округов</t>
  </si>
  <si>
    <t>2 02 40000 14</t>
  </si>
  <si>
    <t>2 04 00000 14</t>
  </si>
  <si>
    <t>2 07 05000 14</t>
  </si>
  <si>
    <t>2 18 05000 14</t>
  </si>
  <si>
    <t>2 19 05000 14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</si>
  <si>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</si>
  <si>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Доходы бюджетов муниципальных округов от возврата бюджетными учреждениями остатков субсидий прошлых лет</t>
  </si>
  <si>
    <t xml:space="preserve">Иные межбюджетные трансферты, передаваемые бюджетам муниципальных округов из бюджетов </t>
  </si>
  <si>
    <t>1 11 05324 14</t>
  </si>
  <si>
    <t>2 02 01000 14</t>
  </si>
  <si>
    <t>2 02 20000 14</t>
  </si>
  <si>
    <t>2 02 30000 14</t>
  </si>
  <si>
    <t>1 11 07014 14</t>
  </si>
  <si>
    <t>Платежт от государственных и муниципальных унитарных предприятий</t>
  </si>
  <si>
    <t>Причины отклонения от первоначального бюджета</t>
  </si>
  <si>
    <t>% выпол-я 2023г к 2022г</t>
  </si>
  <si>
    <r>
      <t xml:space="preserve">Аналитические данные о поступлении доходов в бюджет Грязовецкого муниципального округа по видам доходов за 2023 год в сравнении с аналогичным периодом 2022 года, </t>
    </r>
    <r>
      <rPr>
        <b/>
        <sz val="12"/>
        <rFont val="Arial Cyr"/>
        <charset val="204"/>
      </rPr>
      <t>(тыс. руб.)</t>
    </r>
  </si>
  <si>
    <t>Рост реализации нефтепродуктов на территории РФ</t>
  </si>
  <si>
    <t xml:space="preserve">На перевыполнение плана повлияло усиление работы администратора поступлений по взысканию задолженности прошлых лет. Снижение задолженности к уровню 2022 года составило 17,7%       </t>
  </si>
  <si>
    <t>Снижение связано с: расторжением договоров аренды; предоставлением земельных участков из государственной собственности до разграничения в собственность физическим или юридическим лицам</t>
  </si>
  <si>
    <t xml:space="preserve">Перевыполнение связано с поступлением в декабре 2023 года предоплаты от ООО «ДорРемСтрой» </t>
  </si>
  <si>
    <t>Поступления носят заявительный характер</t>
  </si>
  <si>
    <t xml:space="preserve">Перевыполнение связано с получением доходов от сдачи металлолома в декабре месяце 2023 года </t>
  </si>
  <si>
    <t xml:space="preserve">Перевыполнение данного доходного источника связано с выкупом земельных участков из аренды в собственность </t>
  </si>
  <si>
    <t>В связи с законом области от 06.05.2022 № 5127-ОЗ "О преобразовании всех поселений, входящих в состав ГМР ВО путем их объединения, наделении вновь образованного муниц.образования статусом муниц.округа и установлении границ ГМО ВО" и решением ЗС от 21.09.2022 № 10 "О вопросах правоприемства органов местного самоуправления" (имущество с казны поселений передано в казну округа)</t>
  </si>
  <si>
    <t>Рост фонда оплаты труда, усиление работы по администрированию НДФЛ и легализация "серых" выплат</t>
  </si>
  <si>
    <t>Поступления с отрицательным знаком, в связи с возвратом переплаты прошлых лет по налогу в счет уплаты единого налогового платежа</t>
  </si>
  <si>
    <t xml:space="preserve">На основании данных статистической отчетности Управления Федеральной налоговой службы по Вологодской области (форма 5-МН) по Грязовецкому округу наблюдается увеличение на 1,7% количества строений в 2022 году, по которым предъявлен налог </t>
  </si>
  <si>
    <t>Снижение связано с общим снижением с 01.01.2023г. кадастровой стоимости земельных участков на территории Вологодской области</t>
  </si>
  <si>
    <t>Снижение связано с уменьшением обращений в суд на взыскание долгов по коммунальным платежам предприятиями жилищно-коммунального хозяйства округа, микрофинансовыми и коллекторскими организациями округа по взысканию долгов с физических лиц в 2023 году</t>
  </si>
  <si>
    <t>Уменьшение количества обращений граждан за совершением нотариальных действий</t>
  </si>
  <si>
    <t>Данные поступления носят разовый характер</t>
  </si>
  <si>
    <t xml:space="preserve">Перевыполнение связано с увеличением договоров аренды на земельные участки, находящиеся в муниципальной собственности </t>
  </si>
  <si>
    <t>Фактически получения муниципальными унитарными предприятиями округа чистой прибыли, остающейся после уплаты налогов и иных обязательных платежей первоначально не планировалась</t>
  </si>
  <si>
    <t>Перевыполнение связано с возвратом ошибочно перечисленных сумм; перечислений по исполнительному листу через судебных приставов на возрат субсидии на строительство жилья (в связи с ее нецелевым использованием)</t>
  </si>
  <si>
    <t>Увеличение спроса на выкуп площадей земельных участков (носит заявительный характер и зависит от кадастровой стоимости земельного участка)</t>
  </si>
  <si>
    <t>29 декабря 2023 года сложились невыясненные платежи по возмещению средств за капитальный ремонт крыши в сумме 15,0 т.р. Данная сумма уточнена в январе месяце 2024 года. Прочих неналоговых доходов не поступало</t>
  </si>
  <si>
    <t>Первонач-й бюджет         2023 год, тыс. руб.</t>
  </si>
  <si>
    <t>Утвержден-й бюджет         2023 год, тыс. руб.</t>
  </si>
  <si>
    <t>Исполнено за 2023 год, тыс. руб.</t>
  </si>
  <si>
    <t>Исполнено за 2022 год, тыс. руб.</t>
  </si>
  <si>
    <t>Перевыполнение связано с поступлением разовых платежей по администратору доходов 018 «Департамент лесного комплекса Вологодской области» в сумме 5047,0 тыс. руб.</t>
  </si>
  <si>
    <t xml:space="preserve">Сложилась экономия при проведении конкурсных процедур </t>
  </si>
  <si>
    <t>Увеличение предоставленных субвенций в отчетном году</t>
  </si>
  <si>
    <t>Софинансирование расходов на ремонт и установка памятников, обустройство пешеходных дорожек, приобретение ростовых кукол, устройство элементов детской площадки, спортивные площадки, установка колодцев, приобретение оборудования в клуб, обустройство уличной сцены</t>
  </si>
  <si>
    <t>Возврат в областной бюджет остатков неиспользованных субсидий, субвенций и иных межбюджетных трансфертов прошлых лет</t>
  </si>
  <si>
    <t xml:space="preserve">Фактическое поступление доходоа от возврата бюджетными учреждениями остатков субсидий прошлых лет </t>
  </si>
  <si>
    <t xml:space="preserve">Софинансирование расходов на реализацию программы «Комплексное развитие сельских территорий» и по программе "Народный бюджет" </t>
  </si>
  <si>
    <t>Увеличение поступления передаваемых межбюджнтных трансфертов из обастного бюджета в течение года</t>
  </si>
  <si>
    <t xml:space="preserve">Усиление работы администраторов поступлений по взысканию задолженности прошлых лет по плате за наём жилых помещений </t>
  </si>
  <si>
    <t>Увеличение поступлений связано с ростом доходов данной категории плательщиков</t>
  </si>
  <si>
    <t>Дивиденды по акциям, принадлежащим округу, поступают от двух хозяйствующих  обществ АО "Газпром газораспредение Вологда" и АО "Вологодская областная энергетическая компания". Данные поступления напрямую зависят от результатов деятельности данных предприятий за 2022 год.  Снижение связано с уменьшением доходов данных организаций, в уставных капиталах которых присутствует доля округа</t>
  </si>
  <si>
    <t xml:space="preserve">Проведены возвраты плательщикам администратором платежей </t>
  </si>
  <si>
    <t>Увеличение передаваемых дотаций  на выпалту заработной платы и сбалансированность бюджета</t>
  </si>
  <si>
    <t>В 2023 году увеличилась сумма страховых платежей (взносов) и пособий, уменьшающая суммы налога, уплаченного в связи с применением патентной системы налогообложения и срок уплаты платежей в связи с выходными днями по патенту 31.12.2023 г. перенесен на первый день  2024 года</t>
  </si>
  <si>
    <t>Рост + (снижение -)  2023г к 2022г,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</si>
</sst>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3"/>
      <color indexed="8"/>
      <name val="Arial Cyr"/>
      <charset val="204"/>
    </font>
    <font>
      <b/>
      <sz val="12"/>
      <name val="Arial Cyr"/>
      <charset val="204"/>
    </font>
    <font>
      <sz val="8"/>
      <name val="Liberation Serif"/>
      <family val="1"/>
      <charset val="204"/>
    </font>
    <font>
      <sz val="13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164" fontId="16" fillId="0" borderId="2" xfId="0" applyNumberFormat="1" applyFont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wrapText="1"/>
    </xf>
    <xf numFmtId="164" fontId="5" fillId="3" borderId="2" xfId="0" applyNumberFormat="1" applyFont="1" applyFill="1" applyBorder="1" applyAlignment="1">
      <alignment horizontal="right" wrapText="1"/>
    </xf>
    <xf numFmtId="0" fontId="1" fillId="3" borderId="0" xfId="0" applyFont="1" applyFill="1" applyAlignment="1">
      <alignment vertical="top" wrapText="1"/>
    </xf>
    <xf numFmtId="164" fontId="5" fillId="3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0" xfId="0" applyFont="1"/>
    <xf numFmtId="164" fontId="4" fillId="0" borderId="1" xfId="0" applyNumberFormat="1" applyFont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85" zoomScaleNormal="85" zoomScaleSheetLayoutView="85" workbookViewId="0">
      <selection activeCell="H8" sqref="H8"/>
    </sheetView>
  </sheetViews>
  <sheetFormatPr defaultColWidth="9.140625" defaultRowHeight="11.25"/>
  <cols>
    <col min="1" max="1" width="21" style="1" customWidth="1"/>
    <col min="2" max="2" width="60.140625" style="1" customWidth="1"/>
    <col min="3" max="3" width="14.28515625" style="1" customWidth="1"/>
    <col min="4" max="5" width="14.28515625" style="29" customWidth="1"/>
    <col min="6" max="6" width="10.140625" style="29" customWidth="1"/>
    <col min="7" max="7" width="10.140625" style="1" customWidth="1"/>
    <col min="8" max="8" width="47.7109375" style="1" customWidth="1"/>
    <col min="9" max="9" width="14.85546875" style="29" customWidth="1"/>
    <col min="10" max="10" width="13.140625" style="1" customWidth="1"/>
    <col min="11" max="11" width="13" style="1" customWidth="1"/>
    <col min="12" max="16384" width="9.140625" style="1"/>
  </cols>
  <sheetData>
    <row r="1" spans="1:11" ht="54" customHeight="1">
      <c r="A1" s="36" t="s">
        <v>99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0.15" customHeight="1">
      <c r="A2" s="39" t="s">
        <v>34</v>
      </c>
      <c r="B2" s="41" t="s">
        <v>14</v>
      </c>
      <c r="C2" s="43" t="s">
        <v>120</v>
      </c>
      <c r="D2" s="37" t="s">
        <v>121</v>
      </c>
      <c r="E2" s="37" t="s">
        <v>122</v>
      </c>
      <c r="F2" s="37" t="s">
        <v>47</v>
      </c>
      <c r="G2" s="45" t="s">
        <v>46</v>
      </c>
      <c r="H2" s="45" t="s">
        <v>97</v>
      </c>
      <c r="I2" s="37" t="s">
        <v>123</v>
      </c>
      <c r="J2" s="37" t="s">
        <v>138</v>
      </c>
      <c r="K2" s="37" t="s">
        <v>98</v>
      </c>
    </row>
    <row r="3" spans="1:11" ht="72" customHeight="1">
      <c r="A3" s="40"/>
      <c r="B3" s="42"/>
      <c r="C3" s="43"/>
      <c r="D3" s="44"/>
      <c r="E3" s="44"/>
      <c r="F3" s="44"/>
      <c r="G3" s="46"/>
      <c r="H3" s="46"/>
      <c r="I3" s="44"/>
      <c r="J3" s="38"/>
      <c r="K3" s="38"/>
    </row>
    <row r="4" spans="1:11">
      <c r="A4" s="20">
        <v>1</v>
      </c>
      <c r="B4" s="21">
        <v>2</v>
      </c>
      <c r="C4" s="21">
        <v>3</v>
      </c>
      <c r="D4" s="26">
        <v>4</v>
      </c>
      <c r="E4" s="26">
        <v>5</v>
      </c>
      <c r="F4" s="26">
        <v>6</v>
      </c>
      <c r="G4" s="19">
        <v>7</v>
      </c>
      <c r="H4" s="19">
        <v>8</v>
      </c>
      <c r="I4" s="26">
        <v>9</v>
      </c>
      <c r="J4" s="19">
        <v>10</v>
      </c>
      <c r="K4" s="19">
        <v>11</v>
      </c>
    </row>
    <row r="5" spans="1:11" ht="16.5">
      <c r="A5" s="9" t="s">
        <v>21</v>
      </c>
      <c r="B5" s="2" t="s">
        <v>0</v>
      </c>
      <c r="C5" s="4">
        <f>SUM(C6,C23)</f>
        <v>489877</v>
      </c>
      <c r="D5" s="27">
        <f>SUM(D6,D23)</f>
        <v>489877</v>
      </c>
      <c r="E5" s="27">
        <f t="shared" ref="E5" si="0">SUM(E6,E23)</f>
        <v>560604</v>
      </c>
      <c r="F5" s="27">
        <f t="shared" ref="F5:F6" si="1">E5/C5*100</f>
        <v>114.43770579145378</v>
      </c>
      <c r="G5" s="4">
        <f t="shared" ref="G5:G6" si="2">E5/D5*100</f>
        <v>114.43770579145378</v>
      </c>
      <c r="H5" s="5"/>
      <c r="I5" s="27">
        <f t="shared" ref="I5" si="3">SUM(I6,I23)</f>
        <v>543248.5</v>
      </c>
      <c r="J5" s="4">
        <f>E5-I5</f>
        <v>17355.5</v>
      </c>
      <c r="K5" s="4">
        <f>E5/I5*100</f>
        <v>103.19476261784433</v>
      </c>
    </row>
    <row r="6" spans="1:11" ht="16.5">
      <c r="A6" s="9"/>
      <c r="B6" s="14" t="s">
        <v>17</v>
      </c>
      <c r="C6" s="4">
        <f>SUM(C7,C9,C10,C19,C22,C15)</f>
        <v>470708</v>
      </c>
      <c r="D6" s="27">
        <f>SUM(D7,D9,D10,D19,D22,D15)</f>
        <v>466760.3</v>
      </c>
      <c r="E6" s="27">
        <f t="shared" ref="E6" si="4">SUM(E7,E9,E10,E19,E22,E15)</f>
        <v>530010.1</v>
      </c>
      <c r="F6" s="27">
        <f t="shared" si="1"/>
        <v>112.59848993431171</v>
      </c>
      <c r="G6" s="4">
        <f t="shared" si="2"/>
        <v>113.55080969825411</v>
      </c>
      <c r="H6" s="5"/>
      <c r="I6" s="27">
        <f t="shared" ref="I6" si="5">SUM(I7,I9,I10,I19,I22,I15)</f>
        <v>516496.39999999997</v>
      </c>
      <c r="J6" s="4">
        <f t="shared" ref="J6:J52" si="6">E6-I6</f>
        <v>13513.700000000012</v>
      </c>
      <c r="K6" s="4">
        <f t="shared" ref="K6:K52" si="7">E6/I6*100</f>
        <v>102.61641707473663</v>
      </c>
    </row>
    <row r="7" spans="1:11" ht="16.5">
      <c r="A7" s="10" t="s">
        <v>22</v>
      </c>
      <c r="B7" s="13" t="s">
        <v>1</v>
      </c>
      <c r="C7" s="22">
        <f>C8</f>
        <v>362718</v>
      </c>
      <c r="D7" s="30">
        <f>D8</f>
        <v>361001.1</v>
      </c>
      <c r="E7" s="30">
        <f t="shared" ref="E7" si="8">E8</f>
        <v>420426.5</v>
      </c>
      <c r="F7" s="25">
        <f>E7/C7*100</f>
        <v>115.91001825109313</v>
      </c>
      <c r="G7" s="5">
        <f>E7/D7*100</f>
        <v>116.46127948086587</v>
      </c>
      <c r="H7" s="5"/>
      <c r="I7" s="30">
        <f t="shared" ref="I7" si="9">I8</f>
        <v>413117.2</v>
      </c>
      <c r="J7" s="5">
        <f t="shared" si="6"/>
        <v>7309.2999999999884</v>
      </c>
      <c r="K7" s="5">
        <f t="shared" si="7"/>
        <v>101.76930420713542</v>
      </c>
    </row>
    <row r="8" spans="1:11" ht="33.75">
      <c r="A8" s="10" t="s">
        <v>23</v>
      </c>
      <c r="B8" s="6" t="s">
        <v>2</v>
      </c>
      <c r="C8" s="22">
        <v>362718</v>
      </c>
      <c r="D8" s="30">
        <v>361001.1</v>
      </c>
      <c r="E8" s="30">
        <v>420426.5</v>
      </c>
      <c r="F8" s="25">
        <f>E8/C8*100</f>
        <v>115.91001825109313</v>
      </c>
      <c r="G8" s="5">
        <f>E8/D8*100</f>
        <v>116.46127948086587</v>
      </c>
      <c r="H8" s="32" t="s">
        <v>108</v>
      </c>
      <c r="I8" s="25">
        <v>413117.2</v>
      </c>
      <c r="J8" s="5">
        <f t="shared" si="6"/>
        <v>7309.2999999999884</v>
      </c>
      <c r="K8" s="5">
        <f t="shared" si="7"/>
        <v>101.76930420713542</v>
      </c>
    </row>
    <row r="9" spans="1:11" ht="22.5">
      <c r="A9" s="10" t="s">
        <v>44</v>
      </c>
      <c r="B9" s="13" t="s">
        <v>43</v>
      </c>
      <c r="C9" s="35">
        <v>29499</v>
      </c>
      <c r="D9" s="31">
        <v>30303.200000000001</v>
      </c>
      <c r="E9" s="31">
        <v>32492.3</v>
      </c>
      <c r="F9" s="27">
        <f t="shared" ref="F9:F47" si="10">E9/C9*100</f>
        <v>110.14712363130954</v>
      </c>
      <c r="G9" s="4">
        <f t="shared" ref="G9:G49" si="11">E9/D9*100</f>
        <v>107.22398954565855</v>
      </c>
      <c r="H9" s="32" t="s">
        <v>100</v>
      </c>
      <c r="I9" s="27">
        <v>28527.3</v>
      </c>
      <c r="J9" s="4">
        <f t="shared" si="6"/>
        <v>3965</v>
      </c>
      <c r="K9" s="4">
        <f t="shared" si="7"/>
        <v>113.89896695446116</v>
      </c>
    </row>
    <row r="10" spans="1:11" ht="16.5">
      <c r="A10" s="10" t="s">
        <v>24</v>
      </c>
      <c r="B10" s="16" t="s">
        <v>3</v>
      </c>
      <c r="C10" s="35">
        <f>C11+C12+C13+C14</f>
        <v>47503</v>
      </c>
      <c r="D10" s="31">
        <f>D11+D12+D13+D14</f>
        <v>47009.1</v>
      </c>
      <c r="E10" s="31">
        <f>E11+E12+E13+E14</f>
        <v>47949.599999999991</v>
      </c>
      <c r="F10" s="27">
        <f t="shared" si="10"/>
        <v>100.94015114834851</v>
      </c>
      <c r="G10" s="4">
        <f t="shared" si="11"/>
        <v>102.00067646476958</v>
      </c>
      <c r="H10" s="32"/>
      <c r="I10" s="31">
        <f>I11+I12+I13+I14</f>
        <v>43957.599999999991</v>
      </c>
      <c r="J10" s="4">
        <f t="shared" si="6"/>
        <v>3992</v>
      </c>
      <c r="K10" s="4">
        <f t="shared" si="7"/>
        <v>109.08147851566055</v>
      </c>
    </row>
    <row r="11" spans="1:11" ht="27">
      <c r="A11" s="10" t="s">
        <v>45</v>
      </c>
      <c r="B11" s="6" t="s">
        <v>51</v>
      </c>
      <c r="C11" s="22">
        <v>45677</v>
      </c>
      <c r="D11" s="30">
        <v>46335.9</v>
      </c>
      <c r="E11" s="30">
        <v>47700.2</v>
      </c>
      <c r="F11" s="25">
        <f t="shared" si="10"/>
        <v>104.42936269895134</v>
      </c>
      <c r="G11" s="5">
        <f t="shared" si="11"/>
        <v>102.94436926875272</v>
      </c>
      <c r="H11" s="32" t="s">
        <v>133</v>
      </c>
      <c r="I11" s="25">
        <v>42365.599999999999</v>
      </c>
      <c r="J11" s="5">
        <f t="shared" si="6"/>
        <v>5334.5999999999985</v>
      </c>
      <c r="K11" s="5">
        <f t="shared" si="7"/>
        <v>112.59181977831069</v>
      </c>
    </row>
    <row r="12" spans="1:11" ht="33.75">
      <c r="A12" s="10" t="s">
        <v>38</v>
      </c>
      <c r="B12" s="6" t="s">
        <v>4</v>
      </c>
      <c r="C12" s="22">
        <v>0</v>
      </c>
      <c r="D12" s="30">
        <v>0</v>
      </c>
      <c r="E12" s="30">
        <v>-291.5</v>
      </c>
      <c r="F12" s="25"/>
      <c r="G12" s="5"/>
      <c r="H12" s="32" t="s">
        <v>109</v>
      </c>
      <c r="I12" s="25">
        <v>39.700000000000003</v>
      </c>
      <c r="J12" s="5">
        <f t="shared" si="6"/>
        <v>-331.2</v>
      </c>
      <c r="K12" s="5">
        <f t="shared" si="7"/>
        <v>-734.25692695214093</v>
      </c>
    </row>
    <row r="13" spans="1:11" ht="16.5">
      <c r="A13" s="10" t="s">
        <v>37</v>
      </c>
      <c r="B13" s="6" t="s">
        <v>15</v>
      </c>
      <c r="C13" s="5">
        <v>6</v>
      </c>
      <c r="D13" s="25">
        <v>51.1</v>
      </c>
      <c r="E13" s="30">
        <v>51.2</v>
      </c>
      <c r="F13" s="25">
        <f t="shared" si="10"/>
        <v>853.33333333333337</v>
      </c>
      <c r="G13" s="5">
        <f t="shared" si="11"/>
        <v>100.19569471624266</v>
      </c>
      <c r="H13" s="32"/>
      <c r="I13" s="25">
        <v>13.6</v>
      </c>
      <c r="J13" s="5">
        <f t="shared" si="6"/>
        <v>37.6</v>
      </c>
      <c r="K13" s="5">
        <f t="shared" si="7"/>
        <v>376.47058823529414</v>
      </c>
    </row>
    <row r="14" spans="1:11" ht="67.5" customHeight="1">
      <c r="A14" s="10" t="s">
        <v>81</v>
      </c>
      <c r="B14" s="6" t="s">
        <v>82</v>
      </c>
      <c r="C14" s="5">
        <v>1820</v>
      </c>
      <c r="D14" s="25">
        <v>622.1</v>
      </c>
      <c r="E14" s="30">
        <v>489.7</v>
      </c>
      <c r="F14" s="25">
        <f t="shared" si="10"/>
        <v>26.906593406593405</v>
      </c>
      <c r="G14" s="5">
        <f t="shared" si="11"/>
        <v>78.717248030863203</v>
      </c>
      <c r="H14" s="33" t="s">
        <v>137</v>
      </c>
      <c r="I14" s="25">
        <v>1538.7</v>
      </c>
      <c r="J14" s="5">
        <f t="shared" si="6"/>
        <v>-1049</v>
      </c>
      <c r="K14" s="5">
        <f t="shared" si="7"/>
        <v>31.825567037109249</v>
      </c>
    </row>
    <row r="15" spans="1:11" ht="16.5">
      <c r="A15" s="10" t="s">
        <v>52</v>
      </c>
      <c r="B15" s="16" t="s">
        <v>53</v>
      </c>
      <c r="C15" s="4">
        <f>C16+C17+C18</f>
        <v>26452</v>
      </c>
      <c r="D15" s="27">
        <f>D16+D17+D18</f>
        <v>25403.200000000001</v>
      </c>
      <c r="E15" s="27">
        <f>E16+E17+E18</f>
        <v>25848.400000000001</v>
      </c>
      <c r="F15" s="27">
        <f t="shared" si="10"/>
        <v>97.718130954181163</v>
      </c>
      <c r="G15" s="4">
        <f t="shared" si="11"/>
        <v>101.75253511368648</v>
      </c>
      <c r="H15" s="32"/>
      <c r="I15" s="27">
        <f>I16+I17+I18</f>
        <v>26360.800000000003</v>
      </c>
      <c r="J15" s="4">
        <f t="shared" si="6"/>
        <v>-512.40000000000146</v>
      </c>
      <c r="K15" s="4">
        <f t="shared" si="7"/>
        <v>98.056204667536633</v>
      </c>
    </row>
    <row r="16" spans="1:11" ht="51" customHeight="1">
      <c r="A16" s="10" t="s">
        <v>54</v>
      </c>
      <c r="B16" s="6" t="s">
        <v>55</v>
      </c>
      <c r="C16" s="5">
        <v>13014</v>
      </c>
      <c r="D16" s="25">
        <v>13756</v>
      </c>
      <c r="E16" s="30">
        <v>14212</v>
      </c>
      <c r="F16" s="25">
        <f t="shared" si="10"/>
        <v>109.20547103119718</v>
      </c>
      <c r="G16" s="5">
        <f t="shared" si="11"/>
        <v>103.31491712707181</v>
      </c>
      <c r="H16" s="32" t="s">
        <v>110</v>
      </c>
      <c r="I16" s="25">
        <v>12958.5</v>
      </c>
      <c r="J16" s="5">
        <f t="shared" si="6"/>
        <v>1253.5</v>
      </c>
      <c r="K16" s="5">
        <f t="shared" si="7"/>
        <v>109.67318748311918</v>
      </c>
    </row>
    <row r="17" spans="1:11" ht="34.5" customHeight="1">
      <c r="A17" s="10" t="s">
        <v>56</v>
      </c>
      <c r="B17" s="6" t="s">
        <v>57</v>
      </c>
      <c r="C17" s="5">
        <v>6289</v>
      </c>
      <c r="D17" s="25">
        <v>4895.7</v>
      </c>
      <c r="E17" s="30">
        <v>4353.3</v>
      </c>
      <c r="F17" s="25">
        <f t="shared" si="10"/>
        <v>69.220861822229296</v>
      </c>
      <c r="G17" s="5">
        <f t="shared" si="11"/>
        <v>88.920889760401991</v>
      </c>
      <c r="H17" s="32" t="s">
        <v>111</v>
      </c>
      <c r="I17" s="25">
        <v>6022.4</v>
      </c>
      <c r="J17" s="5">
        <f t="shared" si="6"/>
        <v>-1669.0999999999995</v>
      </c>
      <c r="K17" s="5">
        <f t="shared" si="7"/>
        <v>72.285135494155156</v>
      </c>
    </row>
    <row r="18" spans="1:11" ht="36.75" customHeight="1">
      <c r="A18" s="10" t="s">
        <v>58</v>
      </c>
      <c r="B18" s="6" t="s">
        <v>59</v>
      </c>
      <c r="C18" s="5">
        <v>7149</v>
      </c>
      <c r="D18" s="25">
        <v>6751.5</v>
      </c>
      <c r="E18" s="30">
        <v>7283.1</v>
      </c>
      <c r="F18" s="25">
        <f t="shared" si="10"/>
        <v>101.87578682333194</v>
      </c>
      <c r="G18" s="5">
        <f t="shared" si="11"/>
        <v>107.87380582092869</v>
      </c>
      <c r="H18" s="32" t="s">
        <v>101</v>
      </c>
      <c r="I18" s="25">
        <v>7379.9</v>
      </c>
      <c r="J18" s="5">
        <f t="shared" si="6"/>
        <v>-96.799999999999272</v>
      </c>
      <c r="K18" s="5">
        <f t="shared" si="7"/>
        <v>98.688329110150548</v>
      </c>
    </row>
    <row r="19" spans="1:11" ht="16.5">
      <c r="A19" s="10" t="s">
        <v>25</v>
      </c>
      <c r="B19" s="16" t="s">
        <v>5</v>
      </c>
      <c r="C19" s="4">
        <f>C20+C21</f>
        <v>4536</v>
      </c>
      <c r="D19" s="27">
        <f>D20+D21</f>
        <v>3041.2</v>
      </c>
      <c r="E19" s="27">
        <f>E20+E21</f>
        <v>3290.7999999999997</v>
      </c>
      <c r="F19" s="27">
        <f t="shared" si="10"/>
        <v>72.548500881834215</v>
      </c>
      <c r="G19" s="4">
        <f t="shared" si="11"/>
        <v>108.20728659739575</v>
      </c>
      <c r="I19" s="27">
        <f>I20+I21</f>
        <v>4557.2</v>
      </c>
      <c r="J19" s="4">
        <f t="shared" si="6"/>
        <v>-1266.4000000000001</v>
      </c>
      <c r="K19" s="4">
        <f t="shared" si="7"/>
        <v>72.211006758535945</v>
      </c>
    </row>
    <row r="20" spans="1:11" ht="65.25" customHeight="1">
      <c r="A20" s="10" t="s">
        <v>60</v>
      </c>
      <c r="B20" s="18" t="s">
        <v>61</v>
      </c>
      <c r="C20" s="5">
        <v>4461</v>
      </c>
      <c r="D20" s="25">
        <v>2966.2</v>
      </c>
      <c r="E20" s="30">
        <v>3226.7</v>
      </c>
      <c r="F20" s="25">
        <f t="shared" si="10"/>
        <v>72.331315848464456</v>
      </c>
      <c r="G20" s="5">
        <f t="shared" si="11"/>
        <v>108.78228035870812</v>
      </c>
      <c r="H20" s="32" t="s">
        <v>112</v>
      </c>
      <c r="I20" s="25">
        <v>4462.5</v>
      </c>
      <c r="J20" s="5">
        <f t="shared" si="6"/>
        <v>-1235.8000000000002</v>
      </c>
      <c r="K20" s="5">
        <f t="shared" si="7"/>
        <v>72.307002801120447</v>
      </c>
    </row>
    <row r="21" spans="1:11" ht="67.5">
      <c r="A21" s="10" t="s">
        <v>62</v>
      </c>
      <c r="B21" s="18" t="s">
        <v>63</v>
      </c>
      <c r="C21" s="5">
        <v>75</v>
      </c>
      <c r="D21" s="25">
        <v>75</v>
      </c>
      <c r="E21" s="30">
        <v>64.099999999999994</v>
      </c>
      <c r="F21" s="25">
        <f t="shared" si="10"/>
        <v>85.466666666666654</v>
      </c>
      <c r="G21" s="5">
        <f t="shared" si="11"/>
        <v>85.466666666666654</v>
      </c>
      <c r="H21" s="32" t="s">
        <v>113</v>
      </c>
      <c r="I21" s="25">
        <v>94.7</v>
      </c>
      <c r="J21" s="5">
        <f t="shared" si="6"/>
        <v>-30.600000000000009</v>
      </c>
      <c r="K21" s="5">
        <f t="shared" si="7"/>
        <v>67.687434002111928</v>
      </c>
    </row>
    <row r="22" spans="1:11" ht="16.5">
      <c r="A22" s="10" t="s">
        <v>26</v>
      </c>
      <c r="B22" s="16" t="s">
        <v>19</v>
      </c>
      <c r="C22" s="4">
        <v>0</v>
      </c>
      <c r="D22" s="27">
        <v>2.5</v>
      </c>
      <c r="E22" s="30">
        <v>2.5</v>
      </c>
      <c r="F22" s="25"/>
      <c r="G22" s="5">
        <f t="shared" si="11"/>
        <v>100</v>
      </c>
      <c r="H22" s="32" t="s">
        <v>114</v>
      </c>
      <c r="I22" s="25">
        <v>-23.7</v>
      </c>
      <c r="J22" s="5">
        <f t="shared" si="6"/>
        <v>26.2</v>
      </c>
      <c r="K22" s="5">
        <f t="shared" si="7"/>
        <v>-10.548523206751055</v>
      </c>
    </row>
    <row r="23" spans="1:11" ht="16.5">
      <c r="A23" s="10"/>
      <c r="B23" s="15" t="s">
        <v>18</v>
      </c>
      <c r="C23" s="4">
        <f>C36+C24+C34+C37+C41+C42</f>
        <v>19169</v>
      </c>
      <c r="D23" s="27">
        <f>D36+D24+D34+D37+D41+D42</f>
        <v>23116.699999999997</v>
      </c>
      <c r="E23" s="27">
        <f>E36+E24+E34+E37+E41+E42</f>
        <v>30593.899999999998</v>
      </c>
      <c r="F23" s="27">
        <f t="shared" si="10"/>
        <v>159.60091814909487</v>
      </c>
      <c r="G23" s="4">
        <f t="shared" si="11"/>
        <v>132.34544723078986</v>
      </c>
      <c r="H23" s="32"/>
      <c r="I23" s="27">
        <f>I36+I24+I34+I37+I41+I42</f>
        <v>26752.1</v>
      </c>
      <c r="J23" s="4">
        <f t="shared" si="6"/>
        <v>3841.7999999999993</v>
      </c>
      <c r="K23" s="4">
        <f t="shared" si="7"/>
        <v>114.36074177354301</v>
      </c>
    </row>
    <row r="24" spans="1:11" ht="40.5">
      <c r="A24" s="10" t="s">
        <v>27</v>
      </c>
      <c r="B24" s="13" t="s">
        <v>6</v>
      </c>
      <c r="C24" s="25">
        <f>C25+C26+C27+C28+C29+C30+C31+C32+C33</f>
        <v>13911</v>
      </c>
      <c r="D24" s="25">
        <f>D25+D26+D27+D28+D29+D30+D31+D32+D33</f>
        <v>14405.8</v>
      </c>
      <c r="E24" s="25">
        <f>E25+E26+E27+E28+E29+E30+E31+E32+E33</f>
        <v>16128.599999999999</v>
      </c>
      <c r="F24" s="25">
        <f t="shared" si="10"/>
        <v>115.94134138451584</v>
      </c>
      <c r="G24" s="5">
        <f t="shared" si="11"/>
        <v>111.95907204042817</v>
      </c>
      <c r="H24" s="32"/>
      <c r="I24" s="25">
        <f>I25+I26+I27+I28+I29+I30+I31+I32+I33</f>
        <v>16181.2</v>
      </c>
      <c r="J24" s="5">
        <f t="shared" si="6"/>
        <v>-52.600000000002183</v>
      </c>
      <c r="K24" s="5">
        <f t="shared" si="7"/>
        <v>99.674931401873764</v>
      </c>
    </row>
    <row r="25" spans="1:11" ht="82.5" customHeight="1">
      <c r="A25" s="10" t="s">
        <v>64</v>
      </c>
      <c r="B25" s="6" t="s">
        <v>20</v>
      </c>
      <c r="C25" s="5">
        <v>49</v>
      </c>
      <c r="D25" s="25">
        <v>10.5</v>
      </c>
      <c r="E25" s="30">
        <v>10.5</v>
      </c>
      <c r="F25" s="25">
        <f t="shared" si="10"/>
        <v>21.428571428571427</v>
      </c>
      <c r="G25" s="5">
        <f t="shared" si="11"/>
        <v>100</v>
      </c>
      <c r="H25" s="32" t="s">
        <v>134</v>
      </c>
      <c r="I25" s="25">
        <v>22.7</v>
      </c>
      <c r="J25" s="5">
        <f t="shared" si="6"/>
        <v>-12.2</v>
      </c>
      <c r="K25" s="5">
        <f t="shared" si="7"/>
        <v>46.255506607929519</v>
      </c>
    </row>
    <row r="26" spans="1:11" ht="56.25">
      <c r="A26" s="10" t="s">
        <v>65</v>
      </c>
      <c r="B26" s="6" t="s">
        <v>66</v>
      </c>
      <c r="C26" s="5">
        <v>5414</v>
      </c>
      <c r="D26" s="25">
        <v>4690.2</v>
      </c>
      <c r="E26" s="30">
        <v>4688.8999999999996</v>
      </c>
      <c r="F26" s="25">
        <f t="shared" si="10"/>
        <v>86.606944957517541</v>
      </c>
      <c r="G26" s="5">
        <f t="shared" si="11"/>
        <v>99.972282631870698</v>
      </c>
      <c r="H26" s="32" t="s">
        <v>102</v>
      </c>
      <c r="I26" s="25">
        <v>5576.5</v>
      </c>
      <c r="J26" s="5">
        <f t="shared" si="6"/>
        <v>-887.60000000000036</v>
      </c>
      <c r="K26" s="5">
        <f t="shared" si="7"/>
        <v>84.083206312202989</v>
      </c>
    </row>
    <row r="27" spans="1:11" ht="57" customHeight="1">
      <c r="A27" s="10" t="s">
        <v>67</v>
      </c>
      <c r="B27" s="6" t="s">
        <v>68</v>
      </c>
      <c r="C27" s="5">
        <v>452</v>
      </c>
      <c r="D27" s="25">
        <v>452</v>
      </c>
      <c r="E27" s="30">
        <v>503.6</v>
      </c>
      <c r="F27" s="25">
        <f t="shared" si="10"/>
        <v>111.41592920353982</v>
      </c>
      <c r="G27" s="5">
        <f t="shared" si="11"/>
        <v>111.41592920353982</v>
      </c>
      <c r="H27" s="32" t="s">
        <v>115</v>
      </c>
      <c r="I27" s="25">
        <v>422.8</v>
      </c>
      <c r="J27" s="5">
        <f t="shared" si="6"/>
        <v>80.800000000000011</v>
      </c>
      <c r="K27" s="5">
        <f t="shared" si="7"/>
        <v>119.11069063386945</v>
      </c>
    </row>
    <row r="28" spans="1:11" ht="67.5">
      <c r="A28" s="10" t="s">
        <v>69</v>
      </c>
      <c r="B28" s="6" t="s">
        <v>70</v>
      </c>
      <c r="C28" s="5">
        <v>628</v>
      </c>
      <c r="D28" s="25">
        <v>1084.2</v>
      </c>
      <c r="E28" s="30">
        <v>1185.2</v>
      </c>
      <c r="F28" s="25">
        <f t="shared" si="10"/>
        <v>188.72611464968153</v>
      </c>
      <c r="G28" s="5">
        <f t="shared" si="11"/>
        <v>109.31562442353808</v>
      </c>
      <c r="H28" s="32" t="s">
        <v>103</v>
      </c>
      <c r="I28" s="25">
        <v>676.8</v>
      </c>
      <c r="J28" s="5">
        <f t="shared" si="6"/>
        <v>508.40000000000009</v>
      </c>
      <c r="K28" s="5">
        <f t="shared" si="7"/>
        <v>175.11820330969269</v>
      </c>
    </row>
    <row r="29" spans="1:11" ht="99.6" customHeight="1">
      <c r="A29" s="10" t="s">
        <v>71</v>
      </c>
      <c r="B29" s="6" t="s">
        <v>72</v>
      </c>
      <c r="C29" s="5">
        <v>597</v>
      </c>
      <c r="D29" s="25">
        <v>897.2</v>
      </c>
      <c r="E29" s="30">
        <v>897.1</v>
      </c>
      <c r="F29" s="25">
        <f t="shared" si="10"/>
        <v>150.26800670016752</v>
      </c>
      <c r="G29" s="5">
        <f t="shared" si="11"/>
        <v>99.988854213107444</v>
      </c>
      <c r="H29" s="33" t="s">
        <v>107</v>
      </c>
      <c r="I29" s="25">
        <v>768.8</v>
      </c>
      <c r="J29" s="5">
        <f t="shared" si="6"/>
        <v>128.30000000000007</v>
      </c>
      <c r="K29" s="5">
        <f t="shared" si="7"/>
        <v>116.68834547346516</v>
      </c>
    </row>
    <row r="30" spans="1:11" ht="108.75" customHeight="1">
      <c r="A30" s="10" t="s">
        <v>73</v>
      </c>
      <c r="B30" s="7" t="s">
        <v>74</v>
      </c>
      <c r="C30" s="5">
        <v>2</v>
      </c>
      <c r="D30" s="25">
        <v>0.2</v>
      </c>
      <c r="E30" s="30">
        <v>0.2</v>
      </c>
      <c r="F30" s="25">
        <f t="shared" si="10"/>
        <v>10</v>
      </c>
      <c r="G30" s="5">
        <f t="shared" si="11"/>
        <v>100</v>
      </c>
      <c r="H30" s="32" t="s">
        <v>104</v>
      </c>
      <c r="I30" s="25">
        <v>9.6</v>
      </c>
      <c r="J30" s="5">
        <f t="shared" si="6"/>
        <v>-9.4</v>
      </c>
      <c r="K30" s="5">
        <f t="shared" si="7"/>
        <v>2.0833333333333335</v>
      </c>
    </row>
    <row r="31" spans="1:11" ht="94.5">
      <c r="A31" s="10" t="s">
        <v>91</v>
      </c>
      <c r="B31" s="7" t="s">
        <v>75</v>
      </c>
      <c r="C31" s="5">
        <v>7</v>
      </c>
      <c r="D31" s="25">
        <v>1.7</v>
      </c>
      <c r="E31" s="30">
        <v>2</v>
      </c>
      <c r="F31" s="25">
        <f t="shared" si="10"/>
        <v>28.571428571428569</v>
      </c>
      <c r="G31" s="5">
        <f t="shared" si="11"/>
        <v>117.64705882352942</v>
      </c>
      <c r="H31" s="32" t="s">
        <v>104</v>
      </c>
      <c r="I31" s="25">
        <v>0</v>
      </c>
      <c r="J31" s="5">
        <f t="shared" si="6"/>
        <v>2</v>
      </c>
      <c r="K31" s="5"/>
    </row>
    <row r="32" spans="1:11" ht="56.25">
      <c r="A32" s="10" t="s">
        <v>95</v>
      </c>
      <c r="B32" s="7" t="s">
        <v>96</v>
      </c>
      <c r="C32" s="5">
        <v>0</v>
      </c>
      <c r="D32" s="25">
        <v>2.2000000000000002</v>
      </c>
      <c r="E32" s="30">
        <v>2.2000000000000002</v>
      </c>
      <c r="F32" s="25"/>
      <c r="G32" s="5">
        <f t="shared" si="11"/>
        <v>100</v>
      </c>
      <c r="H32" s="32" t="s">
        <v>116</v>
      </c>
      <c r="I32" s="25">
        <v>450.6</v>
      </c>
      <c r="J32" s="5">
        <f t="shared" si="6"/>
        <v>-448.40000000000003</v>
      </c>
      <c r="K32" s="5">
        <f t="shared" si="7"/>
        <v>0.48823790501553488</v>
      </c>
    </row>
    <row r="33" spans="1:13" ht="36.75" customHeight="1">
      <c r="A33" s="10" t="s">
        <v>76</v>
      </c>
      <c r="B33" s="6" t="s">
        <v>77</v>
      </c>
      <c r="C33" s="5">
        <v>6762</v>
      </c>
      <c r="D33" s="25">
        <v>7267.6</v>
      </c>
      <c r="E33" s="30">
        <v>8838.9</v>
      </c>
      <c r="F33" s="25">
        <f t="shared" si="10"/>
        <v>130.71428571428572</v>
      </c>
      <c r="G33" s="5">
        <f t="shared" si="11"/>
        <v>121.62061753536241</v>
      </c>
      <c r="H33" s="32" t="s">
        <v>132</v>
      </c>
      <c r="I33" s="25">
        <v>8253.4</v>
      </c>
      <c r="J33" s="5">
        <f t="shared" si="6"/>
        <v>585.5</v>
      </c>
      <c r="K33" s="5">
        <f t="shared" si="7"/>
        <v>107.09404609009621</v>
      </c>
      <c r="M33" s="23"/>
    </row>
    <row r="34" spans="1:13" ht="27">
      <c r="A34" s="10" t="s">
        <v>28</v>
      </c>
      <c r="B34" s="16" t="s">
        <v>7</v>
      </c>
      <c r="C34" s="4">
        <f>C35</f>
        <v>1540</v>
      </c>
      <c r="D34" s="27">
        <f>D35</f>
        <v>1228.9000000000001</v>
      </c>
      <c r="E34" s="27">
        <f>E35</f>
        <v>1213</v>
      </c>
      <c r="F34" s="27">
        <f t="shared" si="10"/>
        <v>78.766233766233768</v>
      </c>
      <c r="G34" s="4">
        <f t="shared" si="11"/>
        <v>98.706159980470332</v>
      </c>
      <c r="H34" s="32"/>
      <c r="I34" s="27">
        <f>I35</f>
        <v>1688.6</v>
      </c>
      <c r="J34" s="4">
        <f t="shared" si="6"/>
        <v>-475.59999999999991</v>
      </c>
      <c r="K34" s="4">
        <f t="shared" si="7"/>
        <v>71.834655927987683</v>
      </c>
    </row>
    <row r="35" spans="1:13" ht="22.5">
      <c r="A35" s="10" t="s">
        <v>29</v>
      </c>
      <c r="B35" s="18" t="s">
        <v>8</v>
      </c>
      <c r="C35" s="5">
        <v>1540</v>
      </c>
      <c r="D35" s="25">
        <v>1228.9000000000001</v>
      </c>
      <c r="E35" s="30">
        <v>1213</v>
      </c>
      <c r="F35" s="25">
        <f t="shared" si="10"/>
        <v>78.766233766233768</v>
      </c>
      <c r="G35" s="5">
        <f t="shared" si="11"/>
        <v>98.706159980470332</v>
      </c>
      <c r="H35" s="32" t="s">
        <v>135</v>
      </c>
      <c r="I35" s="25">
        <v>1688.6</v>
      </c>
      <c r="J35" s="5">
        <f t="shared" si="6"/>
        <v>-475.59999999999991</v>
      </c>
      <c r="K35" s="5">
        <f t="shared" si="7"/>
        <v>71.834655927987683</v>
      </c>
    </row>
    <row r="36" spans="1:13" ht="67.5">
      <c r="A36" s="10" t="s">
        <v>36</v>
      </c>
      <c r="B36" s="16" t="s">
        <v>35</v>
      </c>
      <c r="C36" s="4">
        <v>121</v>
      </c>
      <c r="D36" s="27">
        <v>401</v>
      </c>
      <c r="E36" s="31">
        <v>549.20000000000005</v>
      </c>
      <c r="F36" s="27">
        <f t="shared" si="10"/>
        <v>453.88429752066122</v>
      </c>
      <c r="G36" s="4">
        <f t="shared" si="11"/>
        <v>136.95760598503742</v>
      </c>
      <c r="H36" s="32" t="s">
        <v>117</v>
      </c>
      <c r="I36" s="27">
        <v>208.2</v>
      </c>
      <c r="J36" s="4">
        <f t="shared" si="6"/>
        <v>341.00000000000006</v>
      </c>
      <c r="K36" s="4">
        <f t="shared" si="7"/>
        <v>263.78482228626325</v>
      </c>
    </row>
    <row r="37" spans="1:13" ht="27">
      <c r="A37" s="10" t="s">
        <v>30</v>
      </c>
      <c r="B37" s="13" t="s">
        <v>9</v>
      </c>
      <c r="C37" s="4">
        <f>C38+C39+C40</f>
        <v>1208</v>
      </c>
      <c r="D37" s="27">
        <f>D38+D39+D40</f>
        <v>2595.6</v>
      </c>
      <c r="E37" s="27">
        <f>E38+E39+E40</f>
        <v>2960.2999999999997</v>
      </c>
      <c r="F37" s="27">
        <f t="shared" si="10"/>
        <v>245.05794701986753</v>
      </c>
      <c r="G37" s="4">
        <f t="shared" si="11"/>
        <v>114.0507011866235</v>
      </c>
      <c r="H37" s="32"/>
      <c r="I37" s="27">
        <f>I38+I39+I40</f>
        <v>5532.6</v>
      </c>
      <c r="J37" s="4">
        <f t="shared" si="6"/>
        <v>-2572.3000000000006</v>
      </c>
      <c r="K37" s="4">
        <f t="shared" si="7"/>
        <v>53.506488811770225</v>
      </c>
    </row>
    <row r="38" spans="1:13" ht="40.5">
      <c r="A38" s="10" t="s">
        <v>78</v>
      </c>
      <c r="B38" s="6" t="s">
        <v>13</v>
      </c>
      <c r="C38" s="5">
        <v>44</v>
      </c>
      <c r="D38" s="25">
        <v>276.2</v>
      </c>
      <c r="E38" s="30">
        <v>282.10000000000002</v>
      </c>
      <c r="F38" s="25">
        <f t="shared" si="10"/>
        <v>641.13636363636374</v>
      </c>
      <c r="G38" s="5">
        <f t="shared" si="11"/>
        <v>102.13613323678494</v>
      </c>
      <c r="H38" s="32" t="s">
        <v>105</v>
      </c>
      <c r="I38" s="25">
        <v>1162.9000000000001</v>
      </c>
      <c r="J38" s="5">
        <f t="shared" si="6"/>
        <v>-880.80000000000007</v>
      </c>
      <c r="K38" s="5">
        <f t="shared" si="7"/>
        <v>24.258319717946513</v>
      </c>
    </row>
    <row r="39" spans="1:13" ht="33.75">
      <c r="A39" s="10" t="s">
        <v>49</v>
      </c>
      <c r="B39" s="6" t="s">
        <v>50</v>
      </c>
      <c r="C39" s="5">
        <v>1064</v>
      </c>
      <c r="D39" s="25">
        <v>2216.4</v>
      </c>
      <c r="E39" s="30">
        <v>2469.5</v>
      </c>
      <c r="F39" s="25">
        <f t="shared" si="10"/>
        <v>232.09586466165413</v>
      </c>
      <c r="G39" s="5">
        <f t="shared" si="11"/>
        <v>111.41941887745894</v>
      </c>
      <c r="H39" s="32" t="s">
        <v>106</v>
      </c>
      <c r="I39" s="25">
        <v>4162.3</v>
      </c>
      <c r="J39" s="5">
        <f t="shared" si="6"/>
        <v>-1692.8000000000002</v>
      </c>
      <c r="K39" s="5">
        <f t="shared" si="7"/>
        <v>59.330178026571843</v>
      </c>
    </row>
    <row r="40" spans="1:13" ht="81">
      <c r="A40" s="10" t="s">
        <v>80</v>
      </c>
      <c r="B40" s="6" t="s">
        <v>79</v>
      </c>
      <c r="C40" s="5">
        <v>100</v>
      </c>
      <c r="D40" s="25">
        <v>103</v>
      </c>
      <c r="E40" s="30">
        <v>208.7</v>
      </c>
      <c r="F40" s="25">
        <f t="shared" si="10"/>
        <v>208.7</v>
      </c>
      <c r="G40" s="5">
        <f t="shared" si="11"/>
        <v>202.62135922330094</v>
      </c>
      <c r="H40" s="32" t="s">
        <v>118</v>
      </c>
      <c r="I40" s="25">
        <v>207.4</v>
      </c>
      <c r="J40" s="5">
        <f t="shared" si="6"/>
        <v>1.2999999999999829</v>
      </c>
      <c r="K40" s="5">
        <f t="shared" si="7"/>
        <v>100.62680810028928</v>
      </c>
    </row>
    <row r="41" spans="1:13" ht="45" customHeight="1">
      <c r="A41" s="10" t="s">
        <v>31</v>
      </c>
      <c r="B41" s="16" t="s">
        <v>10</v>
      </c>
      <c r="C41" s="4">
        <v>2389</v>
      </c>
      <c r="D41" s="27">
        <v>4485.3999999999996</v>
      </c>
      <c r="E41" s="31">
        <v>9727.7999999999993</v>
      </c>
      <c r="F41" s="27">
        <f t="shared" si="10"/>
        <v>407.19129342821265</v>
      </c>
      <c r="G41" s="4">
        <f t="shared" si="11"/>
        <v>216.87697864181564</v>
      </c>
      <c r="H41" s="32" t="s">
        <v>124</v>
      </c>
      <c r="I41" s="27">
        <v>2950.2</v>
      </c>
      <c r="J41" s="4">
        <f t="shared" si="6"/>
        <v>6777.5999999999995</v>
      </c>
      <c r="K41" s="4">
        <f t="shared" si="7"/>
        <v>329.73357738458412</v>
      </c>
    </row>
    <row r="42" spans="1:13" ht="67.5">
      <c r="A42" s="10" t="s">
        <v>32</v>
      </c>
      <c r="B42" s="16" t="s">
        <v>11</v>
      </c>
      <c r="C42" s="4">
        <v>0</v>
      </c>
      <c r="D42" s="27">
        <v>0</v>
      </c>
      <c r="E42" s="31">
        <v>15</v>
      </c>
      <c r="F42" s="25"/>
      <c r="G42" s="5"/>
      <c r="H42" s="32" t="s">
        <v>119</v>
      </c>
      <c r="I42" s="27">
        <v>191.3</v>
      </c>
      <c r="J42" s="4">
        <f t="shared" si="6"/>
        <v>-176.3</v>
      </c>
      <c r="K42" s="4">
        <f t="shared" si="7"/>
        <v>7.8410872974385777</v>
      </c>
    </row>
    <row r="43" spans="1:13" ht="16.5">
      <c r="A43" s="9" t="s">
        <v>33</v>
      </c>
      <c r="B43" s="16" t="s">
        <v>12</v>
      </c>
      <c r="C43" s="4">
        <f>C44+C45+C46+C47+C48+C49+C50+C51</f>
        <v>1175771.5</v>
      </c>
      <c r="D43" s="27">
        <f>D44+D45+D46+D47+D48+D49+D50+D51</f>
        <v>1246939.9000000001</v>
      </c>
      <c r="E43" s="27">
        <f>E44+E45+E46+E47+E48+E49+E50+E51</f>
        <v>1227670.2000000002</v>
      </c>
      <c r="F43" s="27">
        <f t="shared" si="10"/>
        <v>104.41401241652824</v>
      </c>
      <c r="G43" s="4">
        <f t="shared" si="11"/>
        <v>98.454640837140602</v>
      </c>
      <c r="H43" s="32"/>
      <c r="I43" s="27">
        <f>I44+I45+I46+I47+I48+I49+I50+I51</f>
        <v>1022277.6999999998</v>
      </c>
      <c r="J43" s="4">
        <f t="shared" si="6"/>
        <v>205392.50000000035</v>
      </c>
      <c r="K43" s="4">
        <f t="shared" si="7"/>
        <v>120.09165415620437</v>
      </c>
    </row>
    <row r="44" spans="1:13" ht="33.75">
      <c r="A44" s="10" t="s">
        <v>92</v>
      </c>
      <c r="B44" s="12" t="s">
        <v>41</v>
      </c>
      <c r="C44" s="24">
        <v>175491.9</v>
      </c>
      <c r="D44" s="28">
        <v>201671.5</v>
      </c>
      <c r="E44" s="30">
        <v>201671.5</v>
      </c>
      <c r="F44" s="25">
        <f t="shared" si="10"/>
        <v>114.91783951282082</v>
      </c>
      <c r="G44" s="5">
        <f t="shared" si="11"/>
        <v>100</v>
      </c>
      <c r="H44" s="33" t="s">
        <v>136</v>
      </c>
      <c r="I44" s="25">
        <v>166838.9</v>
      </c>
      <c r="J44" s="5">
        <f t="shared" si="6"/>
        <v>34832.600000000006</v>
      </c>
      <c r="K44" s="5">
        <f t="shared" si="7"/>
        <v>120.87798469062072</v>
      </c>
    </row>
    <row r="45" spans="1:13" ht="27">
      <c r="A45" s="10" t="s">
        <v>93</v>
      </c>
      <c r="B45" s="6" t="s">
        <v>39</v>
      </c>
      <c r="C45" s="24">
        <v>547722.19999999995</v>
      </c>
      <c r="D45" s="28">
        <v>563268.30000000005</v>
      </c>
      <c r="E45" s="30">
        <v>544185.69999999995</v>
      </c>
      <c r="F45" s="25">
        <f t="shared" si="10"/>
        <v>99.354325970355035</v>
      </c>
      <c r="G45" s="5">
        <f t="shared" si="11"/>
        <v>96.612165108528188</v>
      </c>
      <c r="H45" s="32" t="s">
        <v>125</v>
      </c>
      <c r="I45" s="25">
        <v>413264.7</v>
      </c>
      <c r="J45" s="5">
        <f t="shared" si="6"/>
        <v>130920.99999999994</v>
      </c>
      <c r="K45" s="5">
        <f t="shared" si="7"/>
        <v>131.67969584626996</v>
      </c>
    </row>
    <row r="46" spans="1:13" ht="22.5">
      <c r="A46" s="10" t="s">
        <v>94</v>
      </c>
      <c r="B46" s="8" t="s">
        <v>16</v>
      </c>
      <c r="C46" s="24">
        <v>447453.2</v>
      </c>
      <c r="D46" s="28">
        <v>458511</v>
      </c>
      <c r="E46" s="30">
        <v>458351</v>
      </c>
      <c r="F46" s="25">
        <f t="shared" si="10"/>
        <v>102.43551727867852</v>
      </c>
      <c r="G46" s="5">
        <f t="shared" si="11"/>
        <v>99.965104435880491</v>
      </c>
      <c r="H46" s="33" t="s">
        <v>126</v>
      </c>
      <c r="I46" s="25">
        <v>435507.3</v>
      </c>
      <c r="J46" s="5">
        <f t="shared" si="6"/>
        <v>22843.700000000012</v>
      </c>
      <c r="K46" s="5">
        <f t="shared" si="7"/>
        <v>105.24530817279067</v>
      </c>
    </row>
    <row r="47" spans="1:13" ht="33.75">
      <c r="A47" s="10" t="s">
        <v>83</v>
      </c>
      <c r="B47" s="8" t="s">
        <v>90</v>
      </c>
      <c r="C47" s="24">
        <v>5104.2</v>
      </c>
      <c r="D47" s="28">
        <v>20794.2</v>
      </c>
      <c r="E47" s="30">
        <v>20794.099999999999</v>
      </c>
      <c r="F47" s="25">
        <f t="shared" si="10"/>
        <v>407.3919517260295</v>
      </c>
      <c r="G47" s="5">
        <f t="shared" si="11"/>
        <v>99.999519096671179</v>
      </c>
      <c r="H47" s="33" t="s">
        <v>131</v>
      </c>
      <c r="I47" s="25">
        <v>2846.2</v>
      </c>
      <c r="J47" s="5">
        <f t="shared" si="6"/>
        <v>17947.899999999998</v>
      </c>
      <c r="K47" s="5">
        <f t="shared" si="7"/>
        <v>730.59166608109058</v>
      </c>
    </row>
    <row r="48" spans="1:13" ht="45">
      <c r="A48" s="10" t="s">
        <v>84</v>
      </c>
      <c r="B48" s="6" t="s">
        <v>48</v>
      </c>
      <c r="C48" s="24">
        <v>0</v>
      </c>
      <c r="D48" s="28">
        <v>1508.1</v>
      </c>
      <c r="E48" s="30">
        <v>1508.1</v>
      </c>
      <c r="F48" s="25"/>
      <c r="G48" s="5">
        <f t="shared" si="11"/>
        <v>100</v>
      </c>
      <c r="H48" s="32" t="s">
        <v>130</v>
      </c>
      <c r="I48" s="25">
        <v>3460.4</v>
      </c>
      <c r="J48" s="5">
        <f t="shared" si="6"/>
        <v>-1952.3000000000002</v>
      </c>
      <c r="K48" s="5">
        <f t="shared" si="7"/>
        <v>43.581666859322617</v>
      </c>
    </row>
    <row r="49" spans="1:11" ht="74.25" customHeight="1">
      <c r="A49" s="10" t="s">
        <v>85</v>
      </c>
      <c r="B49" s="6" t="s">
        <v>40</v>
      </c>
      <c r="C49" s="24">
        <v>0</v>
      </c>
      <c r="D49" s="28">
        <v>1186.8</v>
      </c>
      <c r="E49" s="30">
        <v>1211.8</v>
      </c>
      <c r="F49" s="25"/>
      <c r="G49" s="5">
        <f t="shared" si="11"/>
        <v>102.10650488709135</v>
      </c>
      <c r="H49" s="32" t="s">
        <v>127</v>
      </c>
      <c r="I49" s="25">
        <v>952.3</v>
      </c>
      <c r="J49" s="5">
        <f t="shared" si="6"/>
        <v>259.5</v>
      </c>
      <c r="K49" s="5">
        <f t="shared" si="7"/>
        <v>127.24981623437992</v>
      </c>
    </row>
    <row r="50" spans="1:11" ht="40.5">
      <c r="A50" s="11" t="s">
        <v>86</v>
      </c>
      <c r="B50" s="6" t="s">
        <v>89</v>
      </c>
      <c r="C50" s="24">
        <v>0</v>
      </c>
      <c r="D50" s="28">
        <v>0</v>
      </c>
      <c r="E50" s="25">
        <v>1107.4000000000001</v>
      </c>
      <c r="F50" s="25"/>
      <c r="G50" s="5"/>
      <c r="H50" s="32" t="s">
        <v>129</v>
      </c>
      <c r="I50" s="25">
        <v>2779.2</v>
      </c>
      <c r="J50" s="5">
        <f t="shared" si="6"/>
        <v>-1671.7999999999997</v>
      </c>
      <c r="K50" s="5">
        <f t="shared" si="7"/>
        <v>39.845998848589524</v>
      </c>
    </row>
    <row r="51" spans="1:11" ht="41.25" customHeight="1">
      <c r="A51" s="11" t="s">
        <v>87</v>
      </c>
      <c r="B51" s="6" t="s">
        <v>88</v>
      </c>
      <c r="C51" s="24">
        <v>0</v>
      </c>
      <c r="D51" s="28">
        <v>0</v>
      </c>
      <c r="E51" s="25">
        <v>-1159.4000000000001</v>
      </c>
      <c r="F51" s="25"/>
      <c r="G51" s="5"/>
      <c r="H51" s="32" t="s">
        <v>128</v>
      </c>
      <c r="I51" s="25">
        <v>-3371.3</v>
      </c>
      <c r="J51" s="5">
        <f t="shared" si="6"/>
        <v>2211.9</v>
      </c>
      <c r="K51" s="5">
        <f t="shared" si="7"/>
        <v>34.390294545130963</v>
      </c>
    </row>
    <row r="52" spans="1:11" ht="16.5">
      <c r="A52" s="3"/>
      <c r="B52" s="17" t="s">
        <v>42</v>
      </c>
      <c r="C52" s="4">
        <f>C43+C5</f>
        <v>1665648.5</v>
      </c>
      <c r="D52" s="27">
        <f>D43+D5</f>
        <v>1736816.9000000001</v>
      </c>
      <c r="E52" s="27">
        <f>E43+E5</f>
        <v>1788274.2000000002</v>
      </c>
      <c r="F52" s="27">
        <f>E52/C52*100</f>
        <v>107.36203946991219</v>
      </c>
      <c r="G52" s="4">
        <f>E52/D52*100</f>
        <v>102.96273602588737</v>
      </c>
      <c r="H52" s="5"/>
      <c r="I52" s="27">
        <f>I43+I5</f>
        <v>1565526.1999999997</v>
      </c>
      <c r="J52" s="4">
        <f t="shared" si="6"/>
        <v>222748.00000000047</v>
      </c>
      <c r="K52" s="4">
        <f t="shared" si="7"/>
        <v>114.22831505470816</v>
      </c>
    </row>
    <row r="54" spans="1:11" ht="16.5">
      <c r="H54" s="34"/>
    </row>
  </sheetData>
  <mergeCells count="12">
    <mergeCell ref="A1:K1"/>
    <mergeCell ref="K2:K3"/>
    <mergeCell ref="A2:A3"/>
    <mergeCell ref="B2:B3"/>
    <mergeCell ref="C2:C3"/>
    <mergeCell ref="D2:D3"/>
    <mergeCell ref="E2:E3"/>
    <mergeCell ref="F2:F3"/>
    <mergeCell ref="G2:G3"/>
    <mergeCell ref="J2:J3"/>
    <mergeCell ref="H2:H3"/>
    <mergeCell ref="I2:I3"/>
  </mergeCells>
  <pageMargins left="0.70866141732283472" right="0.51181102362204722" top="0.94488188976377963" bottom="0.94488188976377963" header="0.31496062992125984" footer="0.31496062992125984"/>
  <pageSetup paperSize="9" scale="5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</vt:lpstr>
      <vt:lpstr>Отчет!бЮДЖЕТ_2005_НОВ.КЛ.</vt:lpstr>
      <vt:lpstr>Отчет!Заголовки_для_печати</vt:lpstr>
      <vt:lpstr>Отчет!Область_печати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buh4</cp:lastModifiedBy>
  <cp:lastPrinted>2024-04-09T10:33:21Z</cp:lastPrinted>
  <dcterms:created xsi:type="dcterms:W3CDTF">2004-12-09T07:13:42Z</dcterms:created>
  <dcterms:modified xsi:type="dcterms:W3CDTF">2024-04-09T10:34:16Z</dcterms:modified>
</cp:coreProperties>
</file>